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9500" windowHeight="7680"/>
  </bookViews>
  <sheets>
    <sheet name="main" sheetId="1" r:id="rId1"/>
  </sheets>
  <calcPr calcId="145621"/>
</workbook>
</file>

<file path=xl/calcChain.xml><?xml version="1.0" encoding="utf-8"?>
<calcChain xmlns="http://schemas.openxmlformats.org/spreadsheetml/2006/main">
  <c r="R10" i="1" l="1"/>
  <c r="Q10" i="1"/>
  <c r="M10" i="1"/>
  <c r="L10" i="1"/>
  <c r="H10" i="1"/>
  <c r="F10" i="1"/>
  <c r="A10" i="1"/>
  <c r="R8" i="1"/>
  <c r="Q8" i="1"/>
  <c r="R7" i="1"/>
  <c r="Q7" i="1"/>
  <c r="P8" i="1"/>
  <c r="P7" i="1"/>
  <c r="M8" i="1"/>
  <c r="M7" i="1"/>
  <c r="L8" i="1"/>
  <c r="L7" i="1"/>
  <c r="K8" i="1"/>
  <c r="K7" i="1"/>
  <c r="G8" i="1"/>
  <c r="A12" i="1"/>
  <c r="A5" i="1"/>
  <c r="D6" i="1" s="1"/>
  <c r="E6" i="1" s="1"/>
  <c r="F6" i="1" s="1"/>
  <c r="G7" i="1"/>
  <c r="A8" i="1"/>
  <c r="A7" i="1"/>
  <c r="D7" i="1" s="1"/>
  <c r="E7" i="1" s="1"/>
  <c r="F7" i="1" s="1"/>
  <c r="A6" i="1"/>
  <c r="D1" i="1"/>
  <c r="D8" i="1" l="1"/>
  <c r="E8" i="1" s="1"/>
  <c r="F8" i="1" s="1"/>
  <c r="H7" i="1"/>
  <c r="H8" i="1" l="1"/>
</calcChain>
</file>

<file path=xl/comments1.xml><?xml version="1.0" encoding="utf-8"?>
<comments xmlns="http://schemas.openxmlformats.org/spreadsheetml/2006/main">
  <authors>
    <author>John Schuyler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>days before 1/1/1900</t>
        </r>
      </text>
    </comment>
  </commentList>
</comments>
</file>

<file path=xl/sharedStrings.xml><?xml version="1.0" encoding="utf-8"?>
<sst xmlns="http://schemas.openxmlformats.org/spreadsheetml/2006/main" count="38" uniqueCount="22">
  <si>
    <t>CPI</t>
  </si>
  <si>
    <t>Jan 1, 1900 midnight = 1 day</t>
  </si>
  <si>
    <t>IRR_GrandWatermelon.xlsx</t>
  </si>
  <si>
    <t>Nominal</t>
  </si>
  <si>
    <t>Value</t>
  </si>
  <si>
    <t>CPI =</t>
  </si>
  <si>
    <t>Consumer Price Index</t>
  </si>
  <si>
    <t>Time</t>
  </si>
  <si>
    <t>(days)</t>
  </si>
  <si>
    <t>(years)</t>
  </si>
  <si>
    <t>Return</t>
  </si>
  <si>
    <t>Deflated</t>
  </si>
  <si>
    <t>Price</t>
  </si>
  <si>
    <t>Real</t>
  </si>
  <si>
    <t>IRR =</t>
  </si>
  <si>
    <t>return</t>
  </si>
  <si>
    <t>10 yr</t>
  </si>
  <si>
    <t>US Bonds</t>
  </si>
  <si>
    <t>S&amp;P TR</t>
  </si>
  <si>
    <t>Index</t>
  </si>
  <si>
    <t>years since 1946</t>
  </si>
  <si>
    <t>All amounts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</si>
</sst>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0" fontId="0" fillId="0" borderId="0" xfId="0" quotePrefix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workbookViewId="0">
      <selection activeCell="E10" sqref="E10"/>
    </sheetView>
  </sheetViews>
  <sheetFormatPr defaultRowHeight="12.75" x14ac:dyDescent="0.2"/>
  <cols>
    <col min="2" max="2" width="10.140625" customWidth="1"/>
    <col min="3" max="3" width="8" bestFit="1" customWidth="1"/>
    <col min="4" max="4" width="6.5703125" customWidth="1"/>
    <col min="5" max="5" width="6.7109375" bestFit="1" customWidth="1"/>
    <col min="6" max="6" width="7.7109375" bestFit="1" customWidth="1"/>
    <col min="7" max="7" width="8.7109375" bestFit="1" customWidth="1"/>
    <col min="8" max="8" width="6.42578125" bestFit="1" customWidth="1"/>
    <col min="9" max="9" width="1.28515625" customWidth="1"/>
    <col min="10" max="10" width="8.5703125" bestFit="1" customWidth="1"/>
    <col min="11" max="12" width="7.7109375" bestFit="1" customWidth="1"/>
    <col min="13" max="13" width="6.42578125" bestFit="1" customWidth="1"/>
    <col min="14" max="14" width="1.42578125" customWidth="1"/>
    <col min="15" max="15" width="9.42578125" bestFit="1" customWidth="1"/>
    <col min="16" max="17" width="7.7109375" bestFit="1" customWidth="1"/>
    <col min="18" max="18" width="6.42578125" bestFit="1" customWidth="1"/>
  </cols>
  <sheetData>
    <row r="1" spans="1:18" x14ac:dyDescent="0.2">
      <c r="A1" t="s">
        <v>2</v>
      </c>
      <c r="D1" t="str">
        <f ca="1">CELL("filename")</f>
        <v>C:\xls\[IRR_GrandWatermelon.xlsx]main</v>
      </c>
      <c r="J1" t="s">
        <v>21</v>
      </c>
    </row>
    <row r="2" spans="1:18" x14ac:dyDescent="0.2">
      <c r="O2" s="8" t="s">
        <v>16</v>
      </c>
    </row>
    <row r="3" spans="1:18" x14ac:dyDescent="0.2">
      <c r="B3" s="8" t="s">
        <v>3</v>
      </c>
      <c r="C3" s="8"/>
      <c r="D3" s="8" t="s">
        <v>7</v>
      </c>
      <c r="E3" s="8" t="s">
        <v>7</v>
      </c>
      <c r="F3" s="8" t="s">
        <v>3</v>
      </c>
      <c r="G3" s="8" t="s">
        <v>11</v>
      </c>
      <c r="H3" s="8" t="s">
        <v>13</v>
      </c>
      <c r="J3" s="8" t="s">
        <v>18</v>
      </c>
      <c r="K3" s="8" t="s">
        <v>11</v>
      </c>
      <c r="L3" s="8" t="s">
        <v>3</v>
      </c>
      <c r="M3" s="8" t="s">
        <v>13</v>
      </c>
      <c r="N3" s="8"/>
      <c r="O3" s="8" t="s">
        <v>17</v>
      </c>
      <c r="P3" s="8" t="s">
        <v>11</v>
      </c>
      <c r="Q3" s="8" t="s">
        <v>3</v>
      </c>
      <c r="R3" s="8" t="s">
        <v>13</v>
      </c>
    </row>
    <row r="4" spans="1:18" x14ac:dyDescent="0.2">
      <c r="B4" s="8" t="s">
        <v>4</v>
      </c>
      <c r="C4" s="8" t="s">
        <v>0</v>
      </c>
      <c r="D4" s="8" t="s">
        <v>8</v>
      </c>
      <c r="E4" s="8" t="s">
        <v>9</v>
      </c>
      <c r="F4" s="8" t="s">
        <v>10</v>
      </c>
      <c r="G4" s="8" t="s">
        <v>12</v>
      </c>
      <c r="H4" s="8" t="s">
        <v>10</v>
      </c>
      <c r="J4" s="8" t="s">
        <v>19</v>
      </c>
      <c r="K4" s="8" t="s">
        <v>19</v>
      </c>
      <c r="L4" s="8" t="s">
        <v>10</v>
      </c>
      <c r="M4" s="8" t="s">
        <v>10</v>
      </c>
      <c r="N4" s="8"/>
      <c r="O4" s="8" t="s">
        <v>19</v>
      </c>
      <c r="P4" s="8" t="s">
        <v>19</v>
      </c>
      <c r="Q4" s="8" t="s">
        <v>10</v>
      </c>
      <c r="R4" s="8" t="s">
        <v>10</v>
      </c>
    </row>
    <row r="5" spans="1:18" x14ac:dyDescent="0.2">
      <c r="A5" s="3">
        <f>DATE(1900,1,1)-9.5*365.25</f>
        <v>-3468.875</v>
      </c>
      <c r="B5" s="5">
        <v>1000</v>
      </c>
      <c r="E5">
        <v>0</v>
      </c>
    </row>
    <row r="6" spans="1:18" x14ac:dyDescent="0.2">
      <c r="A6" s="1">
        <f>DATE(1946,1,1)</f>
        <v>16803</v>
      </c>
      <c r="B6" s="5">
        <v>1500</v>
      </c>
      <c r="C6">
        <v>1</v>
      </c>
      <c r="D6" s="6">
        <f>A6-A5</f>
        <v>20271.875</v>
      </c>
      <c r="E6" s="4">
        <f>D6/365.25</f>
        <v>55.501368925393564</v>
      </c>
      <c r="F6" s="2">
        <f>(B6/B5)^(1/E6)-1</f>
        <v>7.3322476790915747E-3</v>
      </c>
      <c r="G6" s="5">
        <v>1500</v>
      </c>
      <c r="J6">
        <v>1</v>
      </c>
      <c r="K6">
        <v>1</v>
      </c>
      <c r="O6">
        <v>1</v>
      </c>
      <c r="P6">
        <v>1</v>
      </c>
    </row>
    <row r="7" spans="1:18" x14ac:dyDescent="0.2">
      <c r="A7" s="1">
        <f>DATE(1970,7,1)</f>
        <v>25750</v>
      </c>
      <c r="B7" s="5">
        <v>11000</v>
      </c>
      <c r="C7">
        <v>1.9374</v>
      </c>
      <c r="D7">
        <f>A7-A6</f>
        <v>8947</v>
      </c>
      <c r="E7" s="4">
        <f>D7/365.25</f>
        <v>24.495550992470911</v>
      </c>
      <c r="F7" s="2">
        <f>(B7/B6)^(1/E7)-1</f>
        <v>8.4737964677385369E-2</v>
      </c>
      <c r="G7" s="5">
        <f>B7*($C$6/C7)</f>
        <v>5677.7123980592551</v>
      </c>
      <c r="H7" s="2">
        <f>(G7/G6)^(1/E7)-1</f>
        <v>5.5843314819335799E-2</v>
      </c>
      <c r="J7" s="2">
        <v>16.874651833408876</v>
      </c>
      <c r="K7" s="2">
        <f>J7*($C$6/$C7)</f>
        <v>8.7099472661344475</v>
      </c>
      <c r="L7" s="2">
        <f>(J7/J6)^(1/$E7)-1</f>
        <v>0.12227765236828869</v>
      </c>
      <c r="M7" s="2">
        <f>(K7/K6)^(1/$E7)-1</f>
        <v>9.2383041075376093E-2</v>
      </c>
      <c r="N7" s="2"/>
      <c r="O7" s="2">
        <v>1.6493013257183182</v>
      </c>
      <c r="P7" s="2">
        <f>O7*($C$6/$C7)</f>
        <v>0.85129623501513285</v>
      </c>
      <c r="Q7" s="2">
        <f>(O7/O6)^(1/$E7)-1</f>
        <v>2.0636273158488594E-2</v>
      </c>
      <c r="R7" s="2">
        <f>(P7/P6)^(1/$E7)-1</f>
        <v>-6.5508713000445029E-3</v>
      </c>
    </row>
    <row r="8" spans="1:18" x14ac:dyDescent="0.2">
      <c r="A8" s="1">
        <f>DATE(2014,1,1)</f>
        <v>41640</v>
      </c>
      <c r="B8" s="5">
        <v>3290000</v>
      </c>
      <c r="C8">
        <v>11.892200000000001</v>
      </c>
      <c r="D8">
        <f>A8-A7</f>
        <v>15890</v>
      </c>
      <c r="E8" s="4">
        <f>D8/365.25</f>
        <v>43.504449007529089</v>
      </c>
      <c r="F8" s="2">
        <f>(B8/B7)^(1/E8)-1</f>
        <v>0.1400114044086842</v>
      </c>
      <c r="G8" s="5">
        <f>B8*($C$6/C8)</f>
        <v>276651.92310926487</v>
      </c>
      <c r="H8" s="2">
        <f>(G8/G7)^(1/E8)-1</f>
        <v>9.3440409164583738E-2</v>
      </c>
      <c r="J8" s="2">
        <v>1067.4430273925482</v>
      </c>
      <c r="K8" s="2">
        <f>J8*($C$6/$C8)</f>
        <v>89.759928978031652</v>
      </c>
      <c r="L8" s="2">
        <f>(J8/J7)^(1/$E8)-1</f>
        <v>0.10002002349291472</v>
      </c>
      <c r="M8" s="2">
        <f>(K8/K7)^(1/$E8)-1</f>
        <v>5.5082729809369457E-2</v>
      </c>
      <c r="N8" s="2"/>
      <c r="O8" s="2">
        <v>38.767080111892938</v>
      </c>
      <c r="P8" s="2">
        <f>O8*($C$6/$C8)</f>
        <v>3.2598745490231358</v>
      </c>
      <c r="Q8" s="2">
        <f>(O8/O7)^(1/$E8)-1</f>
        <v>7.5270588637842417E-2</v>
      </c>
      <c r="R8" s="2">
        <f>(P8/P7)^(1/$E8)-1</f>
        <v>3.1344342570551298E-2</v>
      </c>
    </row>
    <row r="10" spans="1:18" x14ac:dyDescent="0.2">
      <c r="A10">
        <f>(A8-A6)/365.25</f>
        <v>68</v>
      </c>
      <c r="B10" t="s">
        <v>20</v>
      </c>
      <c r="F10" s="2">
        <f>(B8/B6)^(1/$A$10)-1</f>
        <v>0.11978305617470686</v>
      </c>
      <c r="H10" s="2">
        <f>(G8/G6)^(1/$A$10)-1</f>
        <v>7.9745026464433932E-2</v>
      </c>
      <c r="L10" s="2">
        <f>(J8/J6)^(1/$A$10)-1</f>
        <v>0.10798653083381837</v>
      </c>
      <c r="M10" s="2">
        <f>(K8/K6)^(1/$A$10)-1</f>
        <v>6.8370287852208778E-2</v>
      </c>
      <c r="N10" s="2"/>
      <c r="Q10" s="2">
        <f>(O8/O6)^(1/$A$10)-1</f>
        <v>5.5260668158032988E-2</v>
      </c>
      <c r="R10" s="2">
        <f>(P8/P6)^(1/$A$10)-1</f>
        <v>1.7529647179624908E-2</v>
      </c>
    </row>
    <row r="12" spans="1:18" x14ac:dyDescent="0.2">
      <c r="A12" s="3">
        <f>DATE(1900,1,1)+TIME(0,0,0)</f>
        <v>1</v>
      </c>
      <c r="B12" s="7" t="s">
        <v>1</v>
      </c>
    </row>
    <row r="13" spans="1:18" x14ac:dyDescent="0.2">
      <c r="A13" s="3"/>
    </row>
    <row r="14" spans="1:18" x14ac:dyDescent="0.2">
      <c r="A14" s="8" t="s">
        <v>5</v>
      </c>
      <c r="B14" t="s">
        <v>6</v>
      </c>
    </row>
    <row r="15" spans="1:18" x14ac:dyDescent="0.2">
      <c r="A15" s="8" t="s">
        <v>14</v>
      </c>
      <c r="B15" t="s">
        <v>15</v>
      </c>
    </row>
  </sheetData>
  <pageMargins left="0.7" right="0.7" top="0.75" bottom="0.75" header="0.3" footer="0.3"/>
  <pageSetup scale="9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Schuyler</dc:creator>
  <cp:lastModifiedBy>John Schuyler</cp:lastModifiedBy>
  <cp:lastPrinted>2014-01-15T22:05:51Z</cp:lastPrinted>
  <dcterms:created xsi:type="dcterms:W3CDTF">2014-01-15T21:15:24Z</dcterms:created>
  <dcterms:modified xsi:type="dcterms:W3CDTF">2014-01-19T00:23:11Z</dcterms:modified>
</cp:coreProperties>
</file>